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078C9ADC-0FDF-42A1-8EB5-796964F8F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ΣΜΕΔ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9" i="1" s="1"/>
  <c r="D10" i="1" l="1"/>
  <c r="D29" i="1" l="1"/>
  <c r="D24" i="1"/>
  <c r="D34" i="1"/>
  <c r="D12" i="1"/>
  <c r="D13" i="1"/>
  <c r="D15" i="1"/>
  <c r="D16" i="1"/>
  <c r="D25" i="1" l="1"/>
  <c r="D26" i="1" s="1"/>
  <c r="D30" i="1"/>
  <c r="D31" i="1" s="1"/>
  <c r="D36" i="1"/>
  <c r="D42" i="1" s="1"/>
  <c r="D35" i="1"/>
  <c r="D27" i="1" l="1"/>
  <c r="D32" i="1"/>
  <c r="D38" i="1" s="1"/>
  <c r="D40" i="1" s="1"/>
  <c r="D37" i="1"/>
</calcChain>
</file>

<file path=xl/sharedStrings.xml><?xml version="1.0" encoding="utf-8"?>
<sst xmlns="http://schemas.openxmlformats.org/spreadsheetml/2006/main" count="71" uniqueCount="69">
  <si>
    <t>ΑΑ</t>
  </si>
  <si>
    <t>Περιγραφή</t>
  </si>
  <si>
    <t>Ποσό</t>
  </si>
  <si>
    <t>Τύπος Υπολογισμού</t>
  </si>
  <si>
    <t>ΦΠΑ</t>
  </si>
  <si>
    <t>Υπάρχει ΦΠΑ? (0=ΌΧΙ, 1=ΝΑΙ)</t>
  </si>
  <si>
    <t>Ποσό Χωρίς ΦΠΑ</t>
  </si>
  <si>
    <t>[4] = [1] - [3]</t>
  </si>
  <si>
    <t>[5] = [4] * 6,67 / 100</t>
  </si>
  <si>
    <t>[6] = [4] * 13,33 / 100</t>
  </si>
  <si>
    <t>Ποσό Εργαζομένου για Σύνταξη</t>
  </si>
  <si>
    <t>Ποσό Εργοδότη για Σύνταξη</t>
  </si>
  <si>
    <t>Ποσό Εργαζομένου για Υγειονομική Περίθαλψη</t>
  </si>
  <si>
    <t>Ποσό Εργοδότη για Υγειονομική Περίθαλψη</t>
  </si>
  <si>
    <t>[7] = [4] * 2,55 / 100</t>
  </si>
  <si>
    <t>[8] = [4] * 4,55 / 100</t>
  </si>
  <si>
    <t>[3] = ([1] - ([1] / 1,24)) * [2]</t>
  </si>
  <si>
    <t>Παρακράτηση Φόρου Ελευθέρων Επαγγελματιών</t>
  </si>
  <si>
    <t>Σύνολο Ασφαλιστικών Εισφορών Εργαζομένου</t>
  </si>
  <si>
    <t>Σύνολο Ασφαλιστικών Εισφορών Εργοδότη</t>
  </si>
  <si>
    <t>Συνολικό Ποσό Παραστατικού (Τ.Π.Υ.)</t>
  </si>
  <si>
    <t>Συνολικό Κόστος Εντολής</t>
  </si>
  <si>
    <t>Σύνολο Ασφαλιστικών Εισφορών ΕΦΚΑ (Εργαζομένου και Εργοδότη)</t>
  </si>
  <si>
    <t>Συμπληρώνεται από το Χρήστη</t>
  </si>
  <si>
    <t>Πανεπιστήμιο Ιωαννίνων</t>
  </si>
  <si>
    <t>Ειδικός Λογαριασμός Κονδυλίων Έρευνας</t>
  </si>
  <si>
    <t>Ποσό Εργαζομένου για Επικουρικό</t>
  </si>
  <si>
    <t>Ποσό Εργοδότη για Επικουρικό</t>
  </si>
  <si>
    <t>Ποσό Εργαζομένου για Εφάπαξ</t>
  </si>
  <si>
    <t>Ποσό Εργοδότη για Εφάπαξ</t>
  </si>
  <si>
    <t>[13] = [4] * 20 / 100</t>
  </si>
  <si>
    <t>[14] = [5]+[7] +[9]+[11]</t>
  </si>
  <si>
    <t>[15] = [6]+[8]+[10]+[12]</t>
  </si>
  <si>
    <t>[16] = [14] + [15]</t>
  </si>
  <si>
    <t>[18] = [1] - [17]</t>
  </si>
  <si>
    <t>[19] = [1] + [15]</t>
  </si>
  <si>
    <t>Πίνακας Ανάλυσης ΕΦΚΑ - Πρώην ΤΣAY</t>
  </si>
  <si>
    <t>ΕΦΚΑ Πρώην ΤΣAY Σύνταξη</t>
  </si>
  <si>
    <t>ΕΦΚΑ Πρώην ΤΣAY Υγειονομική Περίθαλψη</t>
  </si>
  <si>
    <t>ΕΦΚΑ Πρώην ΤΣAY Επικουρικό</t>
  </si>
  <si>
    <t>ΕΦΚΑ Πρώην ΤΣAY Εφάπαξ</t>
  </si>
  <si>
    <t>[1]=[0]/(1+1/(1+0,24*[2])*(13,33+4,55)/100)</t>
  </si>
  <si>
    <t>Καθαρό Υπόλοιπο Πληρωμής στον Δικαιούχο (Ποσό πληρωμής ΕΑΠ, συμπεριλαμβάνεται ο ΦΠΑ)</t>
  </si>
  <si>
    <t>ΕΑΑΔΗΣΥ</t>
  </si>
  <si>
    <t>Χαρτόσημο ΕΑΑΔΗΣΥ</t>
  </si>
  <si>
    <t>ΟΓΑ Χαρτοσήμου ΕΑΑΔΗΣΥ</t>
  </si>
  <si>
    <t>Σύνολο ΕΑΑΔΗΣΥ</t>
  </si>
  <si>
    <t>ΑΕΠΠ</t>
  </si>
  <si>
    <t>Χαρτόσημο ΑΕΠΠ</t>
  </si>
  <si>
    <t>ΟΓΑ Χαρτοσήμου ΑΕΠΠ</t>
  </si>
  <si>
    <t>Σύνολο ΑΕΠΠ</t>
  </si>
  <si>
    <r>
      <t xml:space="preserve">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161"/>
        <scheme val="minor"/>
      </rPr>
      <t>ΕΑΑΔΗΣΥ</t>
    </r>
  </si>
  <si>
    <t>12a</t>
  </si>
  <si>
    <t>[12a]=[4]*0,07/100</t>
  </si>
  <si>
    <t>12b</t>
  </si>
  <si>
    <t>[12b}=[12a]*3%</t>
  </si>
  <si>
    <t>12c</t>
  </si>
  <si>
    <t>[12c]=[12b]*20%</t>
  </si>
  <si>
    <t>12d</t>
  </si>
  <si>
    <t>12e</t>
  </si>
  <si>
    <t>12f</t>
  </si>
  <si>
    <t xml:space="preserve">                                                                                                                  ΑΕΠΠ</t>
  </si>
  <si>
    <t>Σύνολο Κρατήσεων Εργαζ. (Παρ. Φόρου + Ασφ. Εισφ. Εργαζομένου+ ΕΑΑΔΗΣΥ+ ΑΕΠΠ)</t>
  </si>
  <si>
    <t>12e=[4]*0,06/100</t>
  </si>
  <si>
    <t>12f=[12d]*3%</t>
  </si>
  <si>
    <t>12g=[12e]*20%</t>
  </si>
  <si>
    <t>12g</t>
  </si>
  <si>
    <t>12h</t>
  </si>
  <si>
    <t>[17] = [13] + [14]+[12d]+[12h]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</si>
</sst>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2" fontId="1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/>
    <xf numFmtId="4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64" fontId="0" fillId="0" borderId="0" xfId="0" applyNumberForma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0" fillId="0" borderId="2" xfId="0" applyFill="1" applyBorder="1"/>
    <xf numFmtId="4" fontId="1" fillId="3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120" zoomScaleNormal="120" workbookViewId="0">
      <selection activeCell="D9" sqref="D9"/>
    </sheetView>
  </sheetViews>
  <sheetFormatPr defaultRowHeight="15" x14ac:dyDescent="0.25"/>
  <cols>
    <col min="1" max="1" width="3.5703125" style="2" bestFit="1" customWidth="1"/>
    <col min="2" max="2" width="69.5703125" customWidth="1"/>
    <col min="3" max="3" width="40.5703125" bestFit="1" customWidth="1"/>
    <col min="4" max="4" width="8.7109375" bestFit="1" customWidth="1"/>
    <col min="6" max="6" width="13.7109375" bestFit="1" customWidth="1"/>
  </cols>
  <sheetData>
    <row r="1" spans="1:5" x14ac:dyDescent="0.25">
      <c r="A1" s="26" t="s">
        <v>24</v>
      </c>
      <c r="B1" s="26"/>
      <c r="C1" s="26"/>
      <c r="D1" s="26"/>
    </row>
    <row r="2" spans="1:5" x14ac:dyDescent="0.25">
      <c r="A2" s="26" t="s">
        <v>25</v>
      </c>
      <c r="B2" s="26"/>
      <c r="C2" s="26"/>
      <c r="D2" s="26"/>
    </row>
    <row r="3" spans="1:5" x14ac:dyDescent="0.25">
      <c r="A3" s="28" t="s">
        <v>36</v>
      </c>
      <c r="B3" s="28"/>
      <c r="C3" s="28"/>
      <c r="D3" s="28"/>
    </row>
    <row r="4" spans="1:5" x14ac:dyDescent="0.25">
      <c r="A4" s="12"/>
      <c r="B4" s="13"/>
      <c r="C4" s="13"/>
      <c r="D4" s="13"/>
    </row>
    <row r="5" spans="1:5" s="3" customFormat="1" x14ac:dyDescent="0.25">
      <c r="A5" s="4" t="s">
        <v>0</v>
      </c>
      <c r="B5" s="4" t="s">
        <v>1</v>
      </c>
      <c r="C5" s="4" t="s">
        <v>3</v>
      </c>
      <c r="D5" s="4" t="s">
        <v>2</v>
      </c>
    </row>
    <row r="6" spans="1:5" s="20" customFormat="1" x14ac:dyDescent="0.25">
      <c r="A6" s="19">
        <v>0</v>
      </c>
      <c r="B6" s="21" t="s">
        <v>21</v>
      </c>
      <c r="C6" s="5" t="s">
        <v>23</v>
      </c>
      <c r="D6" s="8">
        <v>2298.0100000000002</v>
      </c>
    </row>
    <row r="7" spans="1:5" x14ac:dyDescent="0.25">
      <c r="A7" s="5">
        <v>1</v>
      </c>
      <c r="B7" s="22" t="s">
        <v>20</v>
      </c>
      <c r="C7" s="11" t="s">
        <v>41</v>
      </c>
      <c r="D7" s="15">
        <f>D6/(1+1/(1+0.24*D8)*(13.33+4.55)/100)</f>
        <v>1949.4485917882594</v>
      </c>
    </row>
    <row r="8" spans="1:5" x14ac:dyDescent="0.25">
      <c r="A8" s="5">
        <v>2</v>
      </c>
      <c r="B8" s="6" t="s">
        <v>5</v>
      </c>
      <c r="C8" s="5" t="s">
        <v>23</v>
      </c>
      <c r="D8" s="9">
        <v>0</v>
      </c>
    </row>
    <row r="9" spans="1:5" x14ac:dyDescent="0.25">
      <c r="A9" s="5">
        <v>3</v>
      </c>
      <c r="B9" s="6" t="s">
        <v>4</v>
      </c>
      <c r="C9" s="5" t="s">
        <v>16</v>
      </c>
      <c r="D9" s="10">
        <f>(D7 - (D7/1.24)) * D8</f>
        <v>0</v>
      </c>
    </row>
    <row r="10" spans="1:5" x14ac:dyDescent="0.25">
      <c r="A10" s="5">
        <v>4</v>
      </c>
      <c r="B10" s="6" t="s">
        <v>6</v>
      </c>
      <c r="C10" s="5" t="s">
        <v>7</v>
      </c>
      <c r="D10" s="15">
        <f>D7-D9</f>
        <v>1949.4485917882594</v>
      </c>
      <c r="E10" s="1"/>
    </row>
    <row r="11" spans="1:5" x14ac:dyDescent="0.25">
      <c r="A11" s="27" t="s">
        <v>37</v>
      </c>
      <c r="B11" s="27"/>
      <c r="C11" s="27"/>
      <c r="D11" s="27"/>
    </row>
    <row r="12" spans="1:5" x14ac:dyDescent="0.25">
      <c r="A12" s="5">
        <v>5</v>
      </c>
      <c r="B12" s="6" t="s">
        <v>10</v>
      </c>
      <c r="C12" s="5" t="s">
        <v>8</v>
      </c>
      <c r="D12" s="10">
        <f>D10*6.67/100</f>
        <v>130.02822107227689</v>
      </c>
    </row>
    <row r="13" spans="1:5" x14ac:dyDescent="0.25">
      <c r="A13" s="5">
        <v>6</v>
      </c>
      <c r="B13" s="6" t="s">
        <v>11</v>
      </c>
      <c r="C13" s="5" t="s">
        <v>9</v>
      </c>
      <c r="D13" s="10">
        <f>D10*13.33/100</f>
        <v>259.86149728537498</v>
      </c>
    </row>
    <row r="14" spans="1:5" x14ac:dyDescent="0.25">
      <c r="A14" s="27" t="s">
        <v>38</v>
      </c>
      <c r="B14" s="27"/>
      <c r="C14" s="27"/>
      <c r="D14" s="27"/>
    </row>
    <row r="15" spans="1:5" x14ac:dyDescent="0.25">
      <c r="A15" s="5">
        <v>7</v>
      </c>
      <c r="B15" s="6" t="s">
        <v>12</v>
      </c>
      <c r="C15" s="5" t="s">
        <v>14</v>
      </c>
      <c r="D15" s="10">
        <f>D10*2.55/100</f>
        <v>49.710939090600611</v>
      </c>
    </row>
    <row r="16" spans="1:5" x14ac:dyDescent="0.25">
      <c r="A16" s="5">
        <v>8</v>
      </c>
      <c r="B16" s="6" t="s">
        <v>13</v>
      </c>
      <c r="C16" s="5" t="s">
        <v>15</v>
      </c>
      <c r="D16" s="10">
        <f>D10*4.55/100</f>
        <v>88.699910926365789</v>
      </c>
    </row>
    <row r="17" spans="1:4" x14ac:dyDescent="0.25">
      <c r="A17" s="27" t="s">
        <v>39</v>
      </c>
      <c r="B17" s="27"/>
      <c r="C17" s="27"/>
      <c r="D17" s="27"/>
    </row>
    <row r="18" spans="1:4" x14ac:dyDescent="0.25">
      <c r="A18" s="5">
        <v>9</v>
      </c>
      <c r="B18" s="6" t="s">
        <v>26</v>
      </c>
      <c r="C18" s="5">
        <v>0</v>
      </c>
      <c r="D18" s="10">
        <v>0</v>
      </c>
    </row>
    <row r="19" spans="1:4" x14ac:dyDescent="0.25">
      <c r="A19" s="5">
        <v>10</v>
      </c>
      <c r="B19" s="6" t="s">
        <v>27</v>
      </c>
      <c r="C19" s="5">
        <v>0</v>
      </c>
      <c r="D19" s="10">
        <v>0</v>
      </c>
    </row>
    <row r="20" spans="1:4" x14ac:dyDescent="0.25">
      <c r="A20" s="27" t="s">
        <v>40</v>
      </c>
      <c r="B20" s="27"/>
      <c r="C20" s="27"/>
      <c r="D20" s="27"/>
    </row>
    <row r="21" spans="1:4" x14ac:dyDescent="0.25">
      <c r="A21" s="5">
        <v>11</v>
      </c>
      <c r="B21" s="6" t="s">
        <v>28</v>
      </c>
      <c r="C21" s="5"/>
      <c r="D21" s="10">
        <v>26</v>
      </c>
    </row>
    <row r="22" spans="1:4" x14ac:dyDescent="0.25">
      <c r="A22" s="5">
        <v>12</v>
      </c>
      <c r="B22" s="6" t="s">
        <v>29</v>
      </c>
      <c r="C22" s="5">
        <v>0</v>
      </c>
      <c r="D22" s="10">
        <v>0</v>
      </c>
    </row>
    <row r="23" spans="1:4" x14ac:dyDescent="0.25">
      <c r="A23" s="12"/>
      <c r="B23" s="30" t="s">
        <v>51</v>
      </c>
      <c r="C23" s="12"/>
      <c r="D23" s="29"/>
    </row>
    <row r="24" spans="1:4" x14ac:dyDescent="0.25">
      <c r="A24" s="5" t="s">
        <v>52</v>
      </c>
      <c r="B24" s="6" t="s">
        <v>43</v>
      </c>
      <c r="C24" s="5" t="s">
        <v>53</v>
      </c>
      <c r="D24" s="10">
        <f>AVERAGE(D10*0.07/100)</f>
        <v>1.3646140142517817</v>
      </c>
    </row>
    <row r="25" spans="1:4" x14ac:dyDescent="0.25">
      <c r="A25" s="5" t="s">
        <v>54</v>
      </c>
      <c r="B25" s="6" t="s">
        <v>44</v>
      </c>
      <c r="C25" s="5" t="s">
        <v>55</v>
      </c>
      <c r="D25" s="10">
        <f>AVERAGE(D24*3/100)</f>
        <v>4.0938420427553454E-2</v>
      </c>
    </row>
    <row r="26" spans="1:4" x14ac:dyDescent="0.25">
      <c r="A26" s="5" t="s">
        <v>56</v>
      </c>
      <c r="B26" s="6" t="s">
        <v>45</v>
      </c>
      <c r="C26" s="5" t="s">
        <v>57</v>
      </c>
      <c r="D26" s="10">
        <f>AVERAGE(D25*20/100)</f>
        <v>8.1876840855106912E-3</v>
      </c>
    </row>
    <row r="27" spans="1:4" x14ac:dyDescent="0.25">
      <c r="A27" s="5" t="s">
        <v>58</v>
      </c>
      <c r="B27" s="6" t="s">
        <v>46</v>
      </c>
      <c r="C27" s="5"/>
      <c r="D27" s="10">
        <f>SUM(D24:D26)</f>
        <v>1.4137401187648457</v>
      </c>
    </row>
    <row r="28" spans="1:4" x14ac:dyDescent="0.25">
      <c r="A28" s="5"/>
      <c r="B28" s="16" t="s">
        <v>61</v>
      </c>
      <c r="C28" s="5"/>
      <c r="D28" s="10"/>
    </row>
    <row r="29" spans="1:4" x14ac:dyDescent="0.25">
      <c r="A29" s="5" t="s">
        <v>59</v>
      </c>
      <c r="B29" s="6" t="s">
        <v>47</v>
      </c>
      <c r="C29" s="5" t="s">
        <v>63</v>
      </c>
      <c r="D29" s="10">
        <f>AVERAGE(D10*0.06/100)</f>
        <v>1.1696691550729554</v>
      </c>
    </row>
    <row r="30" spans="1:4" x14ac:dyDescent="0.25">
      <c r="A30" s="5" t="s">
        <v>60</v>
      </c>
      <c r="B30" s="6" t="s">
        <v>48</v>
      </c>
      <c r="C30" s="5" t="s">
        <v>64</v>
      </c>
      <c r="D30" s="10">
        <f>AVERAGE(D29*3/100)</f>
        <v>3.5090074652188663E-2</v>
      </c>
    </row>
    <row r="31" spans="1:4" x14ac:dyDescent="0.25">
      <c r="A31" s="5" t="s">
        <v>66</v>
      </c>
      <c r="B31" s="6" t="s">
        <v>49</v>
      </c>
      <c r="C31" s="5" t="s">
        <v>65</v>
      </c>
      <c r="D31" s="10">
        <f>AVERAGE(D30*20/100)</f>
        <v>7.0180149304377324E-3</v>
      </c>
    </row>
    <row r="32" spans="1:4" x14ac:dyDescent="0.25">
      <c r="A32" s="5" t="s">
        <v>67</v>
      </c>
      <c r="B32" s="6" t="s">
        <v>50</v>
      </c>
      <c r="C32" s="5"/>
      <c r="D32" s="10">
        <f>SUM(D29:D31)</f>
        <v>1.2117772446555819</v>
      </c>
    </row>
    <row r="33" spans="1:6" x14ac:dyDescent="0.25">
      <c r="A33" s="5"/>
      <c r="B33" s="6"/>
      <c r="C33" s="6"/>
      <c r="D33" s="6"/>
    </row>
    <row r="34" spans="1:6" x14ac:dyDescent="0.25">
      <c r="A34" s="5">
        <v>13</v>
      </c>
      <c r="B34" s="6" t="s">
        <v>17</v>
      </c>
      <c r="C34" s="5" t="s">
        <v>30</v>
      </c>
      <c r="D34" s="10">
        <f>D10*20/100</f>
        <v>389.88971835765187</v>
      </c>
      <c r="E34" s="1"/>
      <c r="F34" s="1"/>
    </row>
    <row r="35" spans="1:6" x14ac:dyDescent="0.25">
      <c r="A35" s="5">
        <v>14</v>
      </c>
      <c r="B35" s="6" t="s">
        <v>18</v>
      </c>
      <c r="C35" s="11" t="s">
        <v>31</v>
      </c>
      <c r="D35" s="10">
        <f>D15+D12+D18+D21</f>
        <v>205.73916016287751</v>
      </c>
      <c r="E35" s="1"/>
    </row>
    <row r="36" spans="1:6" x14ac:dyDescent="0.25">
      <c r="A36" s="5">
        <v>15</v>
      </c>
      <c r="B36" s="6" t="s">
        <v>19</v>
      </c>
      <c r="C36" s="11" t="s">
        <v>32</v>
      </c>
      <c r="D36" s="10">
        <f>D16+D13+D19+D22</f>
        <v>348.56140821174074</v>
      </c>
      <c r="E36" s="1"/>
      <c r="F36" s="18"/>
    </row>
    <row r="37" spans="1:6" x14ac:dyDescent="0.25">
      <c r="A37" s="5">
        <v>16</v>
      </c>
      <c r="B37" s="6" t="s">
        <v>22</v>
      </c>
      <c r="C37" s="11" t="s">
        <v>33</v>
      </c>
      <c r="D37" s="10">
        <f>D36+D35</f>
        <v>554.30056837461825</v>
      </c>
      <c r="E37" s="1"/>
      <c r="F37" s="1"/>
    </row>
    <row r="38" spans="1:6" x14ac:dyDescent="0.25">
      <c r="A38" s="5">
        <v>17</v>
      </c>
      <c r="B38" s="6" t="s">
        <v>62</v>
      </c>
      <c r="C38" s="5" t="s">
        <v>68</v>
      </c>
      <c r="D38" s="10">
        <f>SUM(D34+D35+D27+D32)</f>
        <v>598.25439588394977</v>
      </c>
    </row>
    <row r="39" spans="1:6" x14ac:dyDescent="0.25">
      <c r="D39" s="14"/>
    </row>
    <row r="40" spans="1:6" s="25" customFormat="1" ht="30" x14ac:dyDescent="0.25">
      <c r="A40" s="24">
        <v>18</v>
      </c>
      <c r="B40" s="32" t="s">
        <v>42</v>
      </c>
      <c r="C40" s="24" t="s">
        <v>34</v>
      </c>
      <c r="D40" s="31">
        <f>D7-D38</f>
        <v>1351.1941959043097</v>
      </c>
    </row>
    <row r="42" spans="1:6" s="17" customFormat="1" x14ac:dyDescent="0.25">
      <c r="A42" s="7">
        <v>19</v>
      </c>
      <c r="B42" s="16" t="s">
        <v>21</v>
      </c>
      <c r="C42" s="23" t="s">
        <v>35</v>
      </c>
      <c r="D42" s="15">
        <f>D7+D36</f>
        <v>2298.0100000000002</v>
      </c>
    </row>
  </sheetData>
  <mergeCells count="7">
    <mergeCell ref="A1:D1"/>
    <mergeCell ref="A2:D2"/>
    <mergeCell ref="A17:D17"/>
    <mergeCell ref="A20:D20"/>
    <mergeCell ref="A11:D11"/>
    <mergeCell ref="A14:D1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ΤΣΜΕΔΕ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2022-02-14T11:54:41Z</dcterms:modified>
</cp:coreProperties>
</file>