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lnikas\Desktop\"/>
    </mc:Choice>
  </mc:AlternateContent>
  <xr:revisionPtr revIDLastSave="0" documentId="13_ncr:1_{3E04DC9A-7163-46D0-848D-DD1C96BD925A}" xr6:coauthVersionLast="47" xr6:coauthVersionMax="47" xr10:uidLastSave="{00000000-0000-0000-0000-000000000000}"/>
  <bookViews>
    <workbookView xWindow="-120" yWindow="-120" windowWidth="29040" windowHeight="15840" xr2:uid="{A66AFF21-9D6F-4A2A-8DE4-282D41386A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1" l="1"/>
  <c r="D7" i="1"/>
  <c r="D9" i="1" l="1"/>
  <c r="D10" i="1" s="1"/>
  <c r="D28" i="1" l="1"/>
  <c r="D33" i="1"/>
  <c r="D22" i="1"/>
  <c r="D11" i="1"/>
  <c r="D20" i="1" s="1"/>
  <c r="D34" i="1" l="1"/>
  <c r="D35" i="1" s="1"/>
  <c r="D36" i="1" s="1"/>
  <c r="D29" i="1"/>
  <c r="D30" i="1" s="1"/>
  <c r="D16" i="1"/>
  <c r="D25" i="1" s="1"/>
  <c r="D19" i="1"/>
  <c r="D15" i="1"/>
  <c r="D12" i="1"/>
  <c r="D31" i="1" l="1"/>
  <c r="D42" i="1"/>
  <c r="D43" i="1"/>
  <c r="D24" i="1"/>
  <c r="D38" i="1" l="1"/>
  <c r="D40" i="1" s="1"/>
  <c r="D26" i="1"/>
  <c r="D41" i="1" l="1"/>
  <c r="D45" i="1"/>
</calcChain>
</file>

<file path=xl/sharedStrings.xml><?xml version="1.0" encoding="utf-8"?>
<sst xmlns="http://schemas.openxmlformats.org/spreadsheetml/2006/main" count="81" uniqueCount="80">
  <si>
    <t>Πανεπιστήμιο Ιωαννίνων</t>
  </si>
  <si>
    <t>Ειδικός Λογαριασμός Κονδυλίων Έρευνας</t>
  </si>
  <si>
    <t>Πίνακας Ανάλυσης ΕΦΚΑ - Πρώην ΟΑΕΕ</t>
  </si>
  <si>
    <t>ΑΑ</t>
  </si>
  <si>
    <t>Περιγραφή</t>
  </si>
  <si>
    <t>Τύπος Υπολογισμού</t>
  </si>
  <si>
    <t>Ποσό</t>
  </si>
  <si>
    <t>Συνολικό Κόστος Εντολής στο έργο</t>
  </si>
  <si>
    <t>Συμπληρώνεται από το Χρήστη</t>
  </si>
  <si>
    <t>Συνολικό Ποσό Παραστατικού (Τ.Π.Υ.)</t>
  </si>
  <si>
    <t>[1] = [0]/(1+1/(1+0,24*[2])*17,88/100)</t>
  </si>
  <si>
    <t>Υπάρχει ΦΠΑ? (0=ΌΧΙ, 1=ΝΑΙ)</t>
  </si>
  <si>
    <t>ΦΠΑ</t>
  </si>
  <si>
    <t>[3] = ([1] - ([1] / 1,24)) * [2]</t>
  </si>
  <si>
    <t>Ποσό Χωρίς ΦΠΑ</t>
  </si>
  <si>
    <t>[4] = [1] - [3]</t>
  </si>
  <si>
    <t>4α</t>
  </si>
  <si>
    <t xml:space="preserve">Μέγιστη Βάση Υπολογισμού Ασφαλιστικών Εισφορών </t>
  </si>
  <si>
    <t>[4α] = min([4]; 5860,8)</t>
  </si>
  <si>
    <t>4β</t>
  </si>
  <si>
    <t>Ελάχιστη Βάση Υπολογισμού Ασφαλιστικών Εισφορών (Ι)</t>
  </si>
  <si>
    <t>[4β] = max([4]; 586,08)</t>
  </si>
  <si>
    <t>ΕΦΚΑ Πρώην ΟΑΕΕ Σύνταξη</t>
  </si>
  <si>
    <t>Ποσό Εργαζομένου για Σύνταξη</t>
  </si>
  <si>
    <t>[5] = [4α] * 6,67 / 100</t>
  </si>
  <si>
    <t>Ποσό Εργοδότη για Σύνταξη</t>
  </si>
  <si>
    <t>[6] = [4α] * 13,33 / 100</t>
  </si>
  <si>
    <t>ΕΦΚΑ Πρώην ΟΑΕΕ Υγειονομική Περίθαλψη</t>
  </si>
  <si>
    <t>Ποσό Εργαζομένου για Υγειονομική Περίθαλψη</t>
  </si>
  <si>
    <t>[7] = [4α] * 2,55 / 100</t>
  </si>
  <si>
    <t>Ποσό Εργοδότη για Υγειονομική Περίθαλψη</t>
  </si>
  <si>
    <t>[8] = [4α] * 4,55 / 100</t>
  </si>
  <si>
    <t>Παρακράτηση Φόρου Ελευθέρων Επαγγελματιών</t>
  </si>
  <si>
    <t>[9] = [4] * 20 / 100</t>
  </si>
  <si>
    <t>Σύνολο Ασφαλιστικών Εισφορών Εργαζομένου</t>
  </si>
  <si>
    <t>[10] = [5] + [7]</t>
  </si>
  <si>
    <t>Σύνολο Ασφαλιστικών Εισφορών Εργοδότη</t>
  </si>
  <si>
    <t>[11] = [6] + [8]</t>
  </si>
  <si>
    <t>11a</t>
  </si>
  <si>
    <t>Σύνολο Ασφαλιστικών Εισφορών ΕΦΚΑ (Εργαζομένου και Εργοδότη)</t>
  </si>
  <si>
    <t>[11α] = [10] + [11]</t>
  </si>
  <si>
    <t>ΕΑΑΔΗΣΥ</t>
  </si>
  <si>
    <t>Καθαρό Υπόλοιπο Πληρωμής στον Δικαιούχο (Ποσό πληρωμής ΕΑΠ, συμπεριλαμβάνεται ο ΦΠΑ)</t>
  </si>
  <si>
    <t>[13] = [1] - [12]</t>
  </si>
  <si>
    <t>13α</t>
  </si>
  <si>
    <t>Καθαρό Ποσό Πληρωμής (Συνολικό Κόστος μείον ΦΠΑ μείον Ασφαλ. Εισφορές)</t>
  </si>
  <si>
    <t>[13α] = [0] - [3] - [11α]</t>
  </si>
  <si>
    <t>13β</t>
  </si>
  <si>
    <t>Ποσό Χωρίς ΦΠΑ και Χωρίς Εργοδοτικές Εισφορές</t>
  </si>
  <si>
    <t>[13α] = [0] - [3] - [11]</t>
  </si>
  <si>
    <t>Συνολικό Κόστος Εντολής</t>
  </si>
  <si>
    <t>[14] = [1] + [11]</t>
  </si>
  <si>
    <t>Διαφορά Ασφαλιστικής Υποχρέωσης (βλ. κατωτέρω σημείωση Ι)</t>
  </si>
  <si>
    <t>[15] = ([4β] * 27,1%) - [11α]</t>
  </si>
  <si>
    <t>Σημειώσεις:</t>
  </si>
  <si>
    <t>Ι</t>
  </si>
  <si>
    <t>Εγκ. 17/28-3-2017: "Στις περιπτώσεις που το ποσό υπολείπεται της ελάχιστης μηνιαίας βάσης, οι αναλογούσες εισφορές υπολογίζονται στο πραγματικό ποσό (της κατανομής) και τυχόν διαφορά ασφαλιστικής υποχρέωσης που υπολείπεται του ελάχιστου ποσού, θα υπολογίζεται και θα καταβάλλεται από τον ασφαλισμένο κατά το χρόνο της ετήσιας εκκαθάρισης."</t>
  </si>
  <si>
    <t>11b</t>
  </si>
  <si>
    <t>[11b]=[4]*0,07/100</t>
  </si>
  <si>
    <t>11c</t>
  </si>
  <si>
    <t>[11c}=[11b]*3%</t>
  </si>
  <si>
    <t>Χαρτόσημο ΕΑΑΔΗΣΥ</t>
  </si>
  <si>
    <t>ΟΓΑ Χαρτοσήμου ΕΑΑΔΗΣΥ</t>
  </si>
  <si>
    <t>11d</t>
  </si>
  <si>
    <t>[11d]=[11c]*20%</t>
  </si>
  <si>
    <t>ΑΕΠΠ</t>
  </si>
  <si>
    <t>Χαρτόσημο ΑΕΠΠ</t>
  </si>
  <si>
    <t>ΟΓΑ Χαρτοσήμου ΑΕΠΠ</t>
  </si>
  <si>
    <t>11e</t>
  </si>
  <si>
    <t>11f</t>
  </si>
  <si>
    <t>11g</t>
  </si>
  <si>
    <t>Σύνολο Κρατήσεων Εργαζ. (Παρ. Φόρου + Ασφ. Εισφ. Εργαζομένου + ΕΑΑΔΗΣΥ + ΑΕΠΠ )</t>
  </si>
  <si>
    <t>Σύνολο ΕΑΑΔΗΣΥ</t>
  </si>
  <si>
    <t>Σύνολο ΑΕΠΠ</t>
  </si>
  <si>
    <t>11h</t>
  </si>
  <si>
    <t>11f=[4]*0,06/100</t>
  </si>
  <si>
    <t>11g=[11f]*3%</t>
  </si>
  <si>
    <t>11h=[11g]*20%</t>
  </si>
  <si>
    <t>11i</t>
  </si>
  <si>
    <t>[12] = [9] + [10] + [11e] + [11i]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</si>
</sst>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61"/>
      <scheme val="minor"/>
    </font>
    <font>
      <b/>
      <sz val="9"/>
      <color theme="1"/>
      <name val="Tahoma"/>
      <family val="2"/>
      <charset val="161"/>
    </font>
    <font>
      <sz val="9"/>
      <color theme="1"/>
      <name val="Tahoma"/>
      <family val="2"/>
      <charset val="161"/>
    </font>
    <font>
      <i/>
      <sz val="9"/>
      <color theme="1"/>
      <name val="Tahoma"/>
      <family val="2"/>
      <charset val="161"/>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0" xfId="0" applyFont="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4" fontId="1" fillId="2" borderId="1" xfId="0" applyNumberFormat="1" applyFont="1" applyFill="1" applyBorder="1"/>
    <xf numFmtId="4" fontId="1" fillId="0" borderId="1" xfId="0" applyNumberFormat="1" applyFont="1" applyBorder="1"/>
    <xf numFmtId="0" fontId="1" fillId="2" borderId="1" xfId="0" applyFont="1" applyFill="1" applyBorder="1"/>
    <xf numFmtId="2" fontId="1" fillId="0" borderId="0" xfId="0" applyNumberFormat="1" applyFont="1"/>
    <xf numFmtId="2" fontId="1" fillId="0" borderId="1" xfId="0" applyNumberFormat="1" applyFont="1" applyBorder="1"/>
    <xf numFmtId="4" fontId="2" fillId="0" borderId="0" xfId="0" applyNumberFormat="1" applyFont="1"/>
    <xf numFmtId="4" fontId="1" fillId="0" borderId="0" xfId="0" applyNumberFormat="1"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1" fillId="0" borderId="1" xfId="0" applyFont="1" applyBorder="1"/>
    <xf numFmtId="0" fontId="1" fillId="0" borderId="0" xfId="0" applyFont="1" applyAlignment="1">
      <alignment horizontal="center"/>
    </xf>
    <xf numFmtId="0" fontId="1" fillId="0" borderId="0" xfId="0" applyFont="1"/>
    <xf numFmtId="0" fontId="2" fillId="0" borderId="1" xfId="0" applyFont="1" applyBorder="1" applyAlignment="1">
      <alignment horizontal="center" vertical="center" wrapText="1"/>
    </xf>
    <xf numFmtId="0" fontId="0" fillId="0" borderId="0" xfId="0"/>
    <xf numFmtId="0" fontId="0" fillId="0" borderId="0" xfId="0"/>
    <xf numFmtId="0" fontId="0" fillId="0" borderId="0" xfId="0"/>
    <xf numFmtId="0" fontId="2" fillId="0" borderId="2" xfId="0" applyFont="1" applyBorder="1"/>
    <xf numFmtId="0" fontId="2" fillId="0" borderId="2" xfId="0" applyFont="1" applyFill="1" applyBorder="1"/>
    <xf numFmtId="4" fontId="1" fillId="0" borderId="1" xfId="0" applyNumberFormat="1" applyFont="1" applyFill="1" applyBorder="1"/>
    <xf numFmtId="4" fontId="1" fillId="3" borderId="1" xfId="0" applyNumberFormat="1" applyFont="1" applyFill="1" applyBorder="1" applyAlignment="1">
      <alignment vertical="center"/>
    </xf>
    <xf numFmtId="0" fontId="2" fillId="4" borderId="2" xfId="0" applyFont="1" applyFill="1" applyBorder="1"/>
    <xf numFmtId="0" fontId="2" fillId="4" borderId="1" xfId="0" applyFont="1" applyFill="1" applyBorder="1" applyAlignment="1">
      <alignment horizontal="center"/>
    </xf>
    <xf numFmtId="4" fontId="1" fillId="4" borderId="1" xfId="0" applyNumberFormat="1" applyFont="1" applyFill="1" applyBorder="1"/>
    <xf numFmtId="0" fontId="3" fillId="0" borderId="1" xfId="0" applyFont="1" applyBorder="1" applyAlignment="1">
      <alignment horizontal="left" vertical="center" wrapText="1"/>
    </xf>
    <xf numFmtId="0" fontId="1" fillId="0" borderId="0" xfId="0" applyFont="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B81B3-8941-426D-8002-507233B38ABB}">
  <dimension ref="A1:L48"/>
  <sheetViews>
    <sheetView tabSelected="1" workbookViewId="0">
      <selection activeCell="H12" sqref="H12"/>
    </sheetView>
  </sheetViews>
  <sheetFormatPr defaultRowHeight="15" x14ac:dyDescent="0.25"/>
  <cols>
    <col min="2" max="2" width="74.42578125" customWidth="1"/>
    <col min="3" max="3" width="28.42578125" customWidth="1"/>
    <col min="4" max="4" width="24.140625" customWidth="1"/>
  </cols>
  <sheetData>
    <row r="1" spans="1:4" x14ac:dyDescent="0.25">
      <c r="A1" s="30" t="s">
        <v>0</v>
      </c>
      <c r="B1" s="30"/>
      <c r="C1" s="30"/>
      <c r="D1" s="30"/>
    </row>
    <row r="2" spans="1:4" x14ac:dyDescent="0.25">
      <c r="A2" s="30" t="s">
        <v>1</v>
      </c>
      <c r="B2" s="30"/>
      <c r="C2" s="30"/>
      <c r="D2" s="30"/>
    </row>
    <row r="3" spans="1:4" x14ac:dyDescent="0.25">
      <c r="A3" s="30" t="s">
        <v>2</v>
      </c>
      <c r="B3" s="30"/>
      <c r="C3" s="30"/>
      <c r="D3" s="30"/>
    </row>
    <row r="4" spans="1:4" x14ac:dyDescent="0.25">
      <c r="A4" s="2"/>
      <c r="B4" s="1"/>
      <c r="C4" s="1"/>
      <c r="D4" s="1"/>
    </row>
    <row r="5" spans="1:4" x14ac:dyDescent="0.25">
      <c r="A5" s="3" t="s">
        <v>3</v>
      </c>
      <c r="B5" s="3" t="s">
        <v>4</v>
      </c>
      <c r="C5" s="3" t="s">
        <v>5</v>
      </c>
      <c r="D5" s="3" t="s">
        <v>6</v>
      </c>
    </row>
    <row r="6" spans="1:4" x14ac:dyDescent="0.25">
      <c r="A6" s="4">
        <v>0</v>
      </c>
      <c r="B6" s="5" t="s">
        <v>7</v>
      </c>
      <c r="C6" s="4" t="s">
        <v>8</v>
      </c>
      <c r="D6" s="6">
        <v>418.5</v>
      </c>
    </row>
    <row r="7" spans="1:4" x14ac:dyDescent="0.25">
      <c r="A7" s="4">
        <v>1</v>
      </c>
      <c r="B7" s="5" t="s">
        <v>9</v>
      </c>
      <c r="C7" s="4" t="s">
        <v>10</v>
      </c>
      <c r="D7" s="7">
        <f>D6/(1+1/(1+0.24*D8)*17.88/100)</f>
        <v>365.75979701155904</v>
      </c>
    </row>
    <row r="8" spans="1:4" x14ac:dyDescent="0.25">
      <c r="A8" s="4">
        <v>2</v>
      </c>
      <c r="B8" s="5" t="s">
        <v>11</v>
      </c>
      <c r="C8" s="4" t="s">
        <v>8</v>
      </c>
      <c r="D8" s="8">
        <v>1</v>
      </c>
    </row>
    <row r="9" spans="1:4" x14ac:dyDescent="0.25">
      <c r="A9" s="4">
        <v>3</v>
      </c>
      <c r="B9" s="5" t="s">
        <v>12</v>
      </c>
      <c r="C9" s="4" t="s">
        <v>13</v>
      </c>
      <c r="D9" s="7">
        <f>(D7 - (D7/1.24)) * D8</f>
        <v>70.792218776430786</v>
      </c>
    </row>
    <row r="10" spans="1:4" x14ac:dyDescent="0.25">
      <c r="A10" s="4">
        <v>4</v>
      </c>
      <c r="B10" s="5" t="s">
        <v>14</v>
      </c>
      <c r="C10" s="4" t="s">
        <v>15</v>
      </c>
      <c r="D10" s="7">
        <f>D7-D9</f>
        <v>294.96757823512826</v>
      </c>
    </row>
    <row r="11" spans="1:4" x14ac:dyDescent="0.25">
      <c r="A11" s="4" t="s">
        <v>16</v>
      </c>
      <c r="B11" s="5" t="s">
        <v>17</v>
      </c>
      <c r="C11" s="4" t="s">
        <v>18</v>
      </c>
      <c r="D11" s="7">
        <f>MIN(D10,5860.8)</f>
        <v>294.96757823512826</v>
      </c>
    </row>
    <row r="12" spans="1:4" x14ac:dyDescent="0.25">
      <c r="A12" s="4" t="s">
        <v>19</v>
      </c>
      <c r="B12" s="5" t="s">
        <v>20</v>
      </c>
      <c r="C12" s="4" t="s">
        <v>21</v>
      </c>
      <c r="D12" s="7">
        <f>MAX(D11,586.08)</f>
        <v>586.08000000000004</v>
      </c>
    </row>
    <row r="13" spans="1:4" x14ac:dyDescent="0.25">
      <c r="A13" s="2"/>
      <c r="B13" s="1"/>
      <c r="C13" s="2"/>
      <c r="D13" s="9"/>
    </row>
    <row r="14" spans="1:4" x14ac:dyDescent="0.25">
      <c r="A14" s="31" t="s">
        <v>22</v>
      </c>
      <c r="B14" s="31"/>
      <c r="C14" s="31"/>
      <c r="D14" s="31"/>
    </row>
    <row r="15" spans="1:4" x14ac:dyDescent="0.25">
      <c r="A15" s="4">
        <v>5</v>
      </c>
      <c r="B15" s="5" t="s">
        <v>23</v>
      </c>
      <c r="C15" s="4" t="s">
        <v>24</v>
      </c>
      <c r="D15" s="10">
        <f>D11*6.67/100</f>
        <v>19.674337468283053</v>
      </c>
    </row>
    <row r="16" spans="1:4" x14ac:dyDescent="0.25">
      <c r="A16" s="4">
        <v>6</v>
      </c>
      <c r="B16" s="5" t="s">
        <v>25</v>
      </c>
      <c r="C16" s="4" t="s">
        <v>26</v>
      </c>
      <c r="D16" s="10">
        <f>D11*13.33/100</f>
        <v>39.319178178742597</v>
      </c>
    </row>
    <row r="17" spans="1:12" x14ac:dyDescent="0.25">
      <c r="A17" s="2"/>
      <c r="B17" s="1"/>
      <c r="C17" s="2"/>
      <c r="D17" s="9"/>
    </row>
    <row r="18" spans="1:12" x14ac:dyDescent="0.25">
      <c r="A18" s="31" t="s">
        <v>27</v>
      </c>
      <c r="B18" s="31"/>
      <c r="C18" s="31"/>
      <c r="D18" s="31"/>
    </row>
    <row r="19" spans="1:12" x14ac:dyDescent="0.25">
      <c r="A19" s="4">
        <v>7</v>
      </c>
      <c r="B19" s="5" t="s">
        <v>28</v>
      </c>
      <c r="C19" s="4" t="s">
        <v>29</v>
      </c>
      <c r="D19" s="10">
        <f>D11*2.55/100</f>
        <v>7.5216732449957702</v>
      </c>
    </row>
    <row r="20" spans="1:12" x14ac:dyDescent="0.25">
      <c r="A20" s="4">
        <v>8</v>
      </c>
      <c r="B20" s="5" t="s">
        <v>30</v>
      </c>
      <c r="C20" s="4" t="s">
        <v>31</v>
      </c>
      <c r="D20" s="10">
        <f>D11*4.55/100</f>
        <v>13.421024809698336</v>
      </c>
    </row>
    <row r="21" spans="1:12" x14ac:dyDescent="0.25">
      <c r="A21" s="2"/>
      <c r="B21" s="1"/>
      <c r="C21" s="1"/>
      <c r="D21" s="1"/>
    </row>
    <row r="22" spans="1:12" x14ac:dyDescent="0.25">
      <c r="A22" s="4">
        <v>9</v>
      </c>
      <c r="B22" s="5" t="s">
        <v>32</v>
      </c>
      <c r="C22" s="4" t="s">
        <v>33</v>
      </c>
      <c r="D22" s="7">
        <f>D10*20/100</f>
        <v>58.993515647025653</v>
      </c>
    </row>
    <row r="23" spans="1:12" x14ac:dyDescent="0.25">
      <c r="A23" s="2"/>
      <c r="B23" s="1"/>
      <c r="C23" s="1"/>
      <c r="D23" s="11"/>
      <c r="L23">
        <f>AVERAGE(D4*0.007/100)</f>
        <v>0</v>
      </c>
    </row>
    <row r="24" spans="1:12" x14ac:dyDescent="0.25">
      <c r="A24" s="4">
        <v>10</v>
      </c>
      <c r="B24" s="5" t="s">
        <v>34</v>
      </c>
      <c r="C24" s="4" t="s">
        <v>35</v>
      </c>
      <c r="D24" s="7">
        <f>D19+D15</f>
        <v>27.196010713278824</v>
      </c>
    </row>
    <row r="25" spans="1:12" x14ac:dyDescent="0.25">
      <c r="A25" s="4">
        <v>11</v>
      </c>
      <c r="B25" s="5" t="s">
        <v>36</v>
      </c>
      <c r="C25" s="4" t="s">
        <v>37</v>
      </c>
      <c r="D25" s="7">
        <f>D20+D16</f>
        <v>52.740202988440934</v>
      </c>
    </row>
    <row r="26" spans="1:12" x14ac:dyDescent="0.25">
      <c r="A26" s="4" t="s">
        <v>38</v>
      </c>
      <c r="B26" s="5" t="s">
        <v>39</v>
      </c>
      <c r="C26" s="4" t="s">
        <v>40</v>
      </c>
      <c r="D26" s="7">
        <f>D25+D24</f>
        <v>79.936213701719765</v>
      </c>
    </row>
    <row r="27" spans="1:12" x14ac:dyDescent="0.25">
      <c r="A27" s="2"/>
      <c r="B27" s="1"/>
      <c r="C27" s="2"/>
      <c r="D27" s="12"/>
    </row>
    <row r="28" spans="1:12" x14ac:dyDescent="0.25">
      <c r="A28" s="2" t="s">
        <v>57</v>
      </c>
      <c r="B28" s="22" t="s">
        <v>41</v>
      </c>
      <c r="C28" s="4" t="s">
        <v>58</v>
      </c>
      <c r="D28" s="7">
        <f>D10*0.07/100</f>
        <v>0.20647730476458981</v>
      </c>
    </row>
    <row r="29" spans="1:12" x14ac:dyDescent="0.25">
      <c r="A29" s="2" t="s">
        <v>59</v>
      </c>
      <c r="B29" s="22" t="s">
        <v>61</v>
      </c>
      <c r="C29" s="4" t="s">
        <v>60</v>
      </c>
      <c r="D29" s="7">
        <f>AVERAGE(D28*3/100)</f>
        <v>6.194319142937694E-3</v>
      </c>
    </row>
    <row r="30" spans="1:12" s="19" customFormat="1" x14ac:dyDescent="0.25">
      <c r="A30" s="2" t="s">
        <v>63</v>
      </c>
      <c r="B30" s="22" t="s">
        <v>62</v>
      </c>
      <c r="C30" s="4" t="s">
        <v>64</v>
      </c>
      <c r="D30" s="7">
        <f>AVERAGE(D29*20/100)</f>
        <v>1.2388638285875388E-3</v>
      </c>
    </row>
    <row r="31" spans="1:12" s="19" customFormat="1" x14ac:dyDescent="0.25">
      <c r="A31" s="2" t="s">
        <v>68</v>
      </c>
      <c r="B31" s="23" t="s">
        <v>72</v>
      </c>
      <c r="C31" s="4"/>
      <c r="D31" s="7">
        <f>SUM(D28:D30)</f>
        <v>0.21391048773611504</v>
      </c>
    </row>
    <row r="32" spans="1:12" s="21" customFormat="1" x14ac:dyDescent="0.25">
      <c r="A32" s="2"/>
      <c r="C32" s="4"/>
      <c r="D32" s="7"/>
    </row>
    <row r="33" spans="1:4" s="20" customFormat="1" x14ac:dyDescent="0.25">
      <c r="A33" s="2" t="s">
        <v>69</v>
      </c>
      <c r="B33" s="26" t="s">
        <v>65</v>
      </c>
      <c r="C33" s="27" t="s">
        <v>75</v>
      </c>
      <c r="D33" s="28">
        <f>AVERAGE(D10*0.06/100)</f>
        <v>0.17698054694107693</v>
      </c>
    </row>
    <row r="34" spans="1:4" s="20" customFormat="1" x14ac:dyDescent="0.25">
      <c r="A34" s="2" t="s">
        <v>70</v>
      </c>
      <c r="B34" s="26" t="s">
        <v>66</v>
      </c>
      <c r="C34" s="27" t="s">
        <v>76</v>
      </c>
      <c r="D34" s="28">
        <f>AVERAGE(D33*3/100)</f>
        <v>5.3094164082323082E-3</v>
      </c>
    </row>
    <row r="35" spans="1:4" s="20" customFormat="1" x14ac:dyDescent="0.25">
      <c r="A35" s="2" t="s">
        <v>74</v>
      </c>
      <c r="B35" s="26" t="s">
        <v>67</v>
      </c>
      <c r="C35" s="27" t="s">
        <v>77</v>
      </c>
      <c r="D35" s="28">
        <f>AVERAGE(D34*20/100)</f>
        <v>1.0618832816464616E-3</v>
      </c>
    </row>
    <row r="36" spans="1:4" s="20" customFormat="1" x14ac:dyDescent="0.25">
      <c r="A36" s="2" t="s">
        <v>78</v>
      </c>
      <c r="B36" s="26" t="s">
        <v>73</v>
      </c>
      <c r="C36" s="27"/>
      <c r="D36" s="28">
        <f>SUM(D33:D35)</f>
        <v>0.18335184663095572</v>
      </c>
    </row>
    <row r="37" spans="1:4" s="20" customFormat="1" x14ac:dyDescent="0.25">
      <c r="A37" s="2"/>
      <c r="C37" s="2"/>
      <c r="D37" s="12"/>
    </row>
    <row r="38" spans="1:4" x14ac:dyDescent="0.25">
      <c r="A38" s="4">
        <v>12</v>
      </c>
      <c r="B38" s="5" t="s">
        <v>71</v>
      </c>
      <c r="C38" s="4" t="s">
        <v>79</v>
      </c>
      <c r="D38" s="7">
        <f>SUM(D22+D24+D31+D36)</f>
        <v>86.586788694671554</v>
      </c>
    </row>
    <row r="39" spans="1:4" x14ac:dyDescent="0.25">
      <c r="A39" s="2"/>
      <c r="B39" s="1"/>
      <c r="C39" s="1"/>
      <c r="D39" s="11"/>
    </row>
    <row r="40" spans="1:4" ht="22.5" x14ac:dyDescent="0.25">
      <c r="A40" s="13">
        <v>13</v>
      </c>
      <c r="B40" s="14" t="s">
        <v>42</v>
      </c>
      <c r="C40" s="13" t="s">
        <v>43</v>
      </c>
      <c r="D40" s="25">
        <f>D7-D38</f>
        <v>279.17300831688749</v>
      </c>
    </row>
    <row r="41" spans="1:4" x14ac:dyDescent="0.25">
      <c r="A41" s="4" t="s">
        <v>44</v>
      </c>
      <c r="B41" s="5" t="s">
        <v>45</v>
      </c>
      <c r="C41" s="4" t="s">
        <v>46</v>
      </c>
      <c r="D41" s="7">
        <f>D6-D9-D26</f>
        <v>267.77156752184942</v>
      </c>
    </row>
    <row r="42" spans="1:4" x14ac:dyDescent="0.25">
      <c r="A42" s="4" t="s">
        <v>47</v>
      </c>
      <c r="B42" s="5" t="s">
        <v>48</v>
      </c>
      <c r="C42" s="4" t="s">
        <v>49</v>
      </c>
      <c r="D42" s="24">
        <f>D6-D9-D25</f>
        <v>294.96757823512826</v>
      </c>
    </row>
    <row r="43" spans="1:4" x14ac:dyDescent="0.25">
      <c r="A43" s="3">
        <v>14</v>
      </c>
      <c r="B43" s="15" t="s">
        <v>50</v>
      </c>
      <c r="C43" s="3" t="s">
        <v>51</v>
      </c>
      <c r="D43" s="7">
        <f>D7+D25</f>
        <v>418.5</v>
      </c>
    </row>
    <row r="44" spans="1:4" x14ac:dyDescent="0.25">
      <c r="A44" s="16"/>
      <c r="B44" s="17"/>
      <c r="C44" s="16"/>
      <c r="D44" s="12"/>
    </row>
    <row r="45" spans="1:4" x14ac:dyDescent="0.25">
      <c r="A45" s="3">
        <v>15</v>
      </c>
      <c r="B45" s="15" t="s">
        <v>52</v>
      </c>
      <c r="C45" s="3" t="s">
        <v>53</v>
      </c>
      <c r="D45" s="7">
        <f>D12*0.271 - D26</f>
        <v>78.89146629828025</v>
      </c>
    </row>
    <row r="46" spans="1:4" x14ac:dyDescent="0.25">
      <c r="A46" s="2"/>
      <c r="B46" s="1"/>
      <c r="C46" s="1"/>
      <c r="D46" s="1"/>
    </row>
    <row r="47" spans="1:4" x14ac:dyDescent="0.25">
      <c r="A47" s="2"/>
      <c r="B47" s="17" t="s">
        <v>54</v>
      </c>
      <c r="C47" s="1"/>
      <c r="D47" s="1"/>
    </row>
    <row r="48" spans="1:4" x14ac:dyDescent="0.25">
      <c r="A48" s="18" t="s">
        <v>55</v>
      </c>
      <c r="B48" s="29" t="s">
        <v>56</v>
      </c>
      <c r="C48" s="29"/>
      <c r="D48" s="29"/>
    </row>
  </sheetData>
  <mergeCells count="6">
    <mergeCell ref="B48:D48"/>
    <mergeCell ref="A1:D1"/>
    <mergeCell ref="A2:D2"/>
    <mergeCell ref="A3:D3"/>
    <mergeCell ref="A14:D14"/>
    <mergeCell ref="A18:D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Έγγραφο" ma:contentTypeID="0x0101001F6DAF1196C771449DC4D7EC96CDA256" ma:contentTypeVersion="0" ma:contentTypeDescription="Δημιουργία νέου εγγράφου" ma:contentTypeScope="" ma:versionID="211a1741886453315ec4d75c0ce3cc0e">
  <xsd:schema xmlns:xsd="http://www.w3.org/2001/XMLSchema" xmlns:xs="http://www.w3.org/2001/XMLSchema" xmlns:p="http://schemas.microsoft.com/office/2006/metadata/properties" targetNamespace="http://schemas.microsoft.com/office/2006/metadata/properties" ma:root="true" ma:fieldsID="f75d839cb2a6fda7ef9482cbab82cf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B97CC3-3CA1-4F7F-A8F0-1550CD87B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01C6540-7F5F-4319-B4A1-EA89F22FE917}">
  <ds:schemaRefs>
    <ds:schemaRef ds:uri="http://schemas.microsoft.com/sharepoint/v3/contenttype/forms"/>
  </ds:schemaRefs>
</ds:datastoreItem>
</file>

<file path=customXml/itemProps3.xml><?xml version="1.0" encoding="utf-8"?>
<ds:datastoreItem xmlns:ds="http://schemas.openxmlformats.org/officeDocument/2006/customXml" ds:itemID="{F21B5102-32A0-49A9-ABA8-CD9EAE090E15}">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Λεωνίδας Νίκας</dc:creator>
  <cp:lastModifiedBy>Λεωνίδας Νίκας</cp:lastModifiedBy>
  <dcterms:created xsi:type="dcterms:W3CDTF">2022-01-05T08:16:39Z</dcterms:created>
  <dcterms:modified xsi:type="dcterms:W3CDTF">2022-02-03T10:51:32Z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0x0101001F6DAF1196C771449DC4D7EC96CDA256</vt:lpwstr>
  </property>
</Properties>
</file>