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8975" windowHeight="11955"/>
  </bookViews>
  <sheets>
    <sheet name="ΟΑΕΕ" sheetId="1" r:id="rId1"/>
  </sheets>
  <calcPr calcId="125725"/>
</workbook>
</file>

<file path=xl/calcChain.xml><?xml version="1.0" encoding="utf-8"?>
<calcChain xmlns="http://schemas.openxmlformats.org/spreadsheetml/2006/main">
  <c r="D7" i="1"/>
  <c r="D9" s="1"/>
  <c r="E6"/>
  <c r="E26"/>
  <c r="E7"/>
  <c r="E8"/>
  <c r="E9" l="1"/>
  <c r="E10" s="1"/>
  <c r="E22" s="1"/>
  <c r="E28" s="1"/>
  <c r="E30" s="1"/>
  <c r="E33"/>
  <c r="D10"/>
  <c r="D11" s="1"/>
  <c r="D12" s="1"/>
  <c r="E31" l="1"/>
  <c r="D15"/>
  <c r="D16"/>
  <c r="D19"/>
  <c r="D20"/>
  <c r="D22"/>
  <c r="D25" l="1"/>
  <c r="D24"/>
  <c r="D28" s="1"/>
  <c r="D30" s="1"/>
  <c r="D33" l="1"/>
  <c r="D32"/>
  <c r="D26"/>
  <c r="D31" l="1"/>
  <c r="D35"/>
</calcChain>
</file>

<file path=xl/sharedStrings.xml><?xml version="1.0" encoding="utf-8"?>
<sst xmlns="http://schemas.openxmlformats.org/spreadsheetml/2006/main" count="60" uniqueCount="59">
  <si>
    <t>ΑΑ</t>
  </si>
  <si>
    <t>Περιγραφή</t>
  </si>
  <si>
    <t>Ποσό</t>
  </si>
  <si>
    <t>Τύπος Υπολογισμού</t>
  </si>
  <si>
    <t>ΦΠΑ</t>
  </si>
  <si>
    <t>Υπάρχει ΦΠΑ? (0=ΌΧΙ, 1=ΝΑΙ)</t>
  </si>
  <si>
    <t>Ποσό Χωρίς ΦΠΑ</t>
  </si>
  <si>
    <t>[4] = [1] - [3]</t>
  </si>
  <si>
    <t>Ποσό Εργαζομένου για Σύνταξη</t>
  </si>
  <si>
    <t>Ποσό Εργοδότη για Σύνταξη</t>
  </si>
  <si>
    <t>Ποσό Εργαζομένου για Υγειονομική Περίθαλψη</t>
  </si>
  <si>
    <t>Ποσό Εργοδότη για Υγειονομική Περίθαλψη</t>
  </si>
  <si>
    <t>[3] = ([1] - ([1] / 1,24)) * [2]</t>
  </si>
  <si>
    <t>ΕΦΚΑ Πρώην ΟΑΕΕ Σύνταξη</t>
  </si>
  <si>
    <t>ΕΦΚΑ Πρώην ΟΑΕΕ Υγειονομική Περίθαλψη</t>
  </si>
  <si>
    <t>Παρακράτηση Φόρου Ελευθέρων Επαγγελματιών</t>
  </si>
  <si>
    <t>[9] = [4] * 20 / 100</t>
  </si>
  <si>
    <t>Σύνολο Ασφαλιστικών Εισφορών Εργαζομένου</t>
  </si>
  <si>
    <t>Σύνολο Ασφαλιστικών Εισφορών Εργοδότη</t>
  </si>
  <si>
    <t>[10] = [5] + [7]</t>
  </si>
  <si>
    <t>[11] = [6] + [8]</t>
  </si>
  <si>
    <t>[12] = [9] + [10]</t>
  </si>
  <si>
    <t>[13] = [1] - [12]</t>
  </si>
  <si>
    <t>Συνολικό Ποσό Παραστατικού (Τ.Π.Υ.)</t>
  </si>
  <si>
    <t>Συνολικό Κόστος Εντολής</t>
  </si>
  <si>
    <t>[14] = [1] + [11]</t>
  </si>
  <si>
    <t>11a</t>
  </si>
  <si>
    <t>Σύνολο Ασφαλιστικών Εισφορών ΕΦΚΑ (Εργαζομένου και Εργοδότη)</t>
  </si>
  <si>
    <t>[11α] = [10] + [11]</t>
  </si>
  <si>
    <t>Συμπληρώνεται από το Χρήστη</t>
  </si>
  <si>
    <t>Πανεπιστήμιο Ιωαννίνων</t>
  </si>
  <si>
    <t>Ειδικός Λογαριασμός Κονδυλίων Έρευνας</t>
  </si>
  <si>
    <t>Σύνολο Κρατήσεων Εργαζ. (Παρ. Φόρου + Ασφ. Εισφ. Εργαζομένου)</t>
  </si>
  <si>
    <t>Συνολικό Κόστος Εντολής στο έργο</t>
  </si>
  <si>
    <t>ΠΡΟ ΕΦΚΑ</t>
  </si>
  <si>
    <t>13α</t>
  </si>
  <si>
    <t>[1] = [0]/(1+1/(1+0,24*[2])*17,88/100)</t>
  </si>
  <si>
    <t>[13α] = [0] - [3] - [11α]</t>
  </si>
  <si>
    <t>Καθαρό Υπόλοιπο Πληρωμής στον Δικαιούχο (Ποσό πληρωμής ΕΑΠ, συμπεριλαμβάνεται ο ΦΠΑ)</t>
  </si>
  <si>
    <t>4α</t>
  </si>
  <si>
    <t>[5] = [4α] * 6,67 / 100</t>
  </si>
  <si>
    <t>[6] = [4α] * 13,33 / 100</t>
  </si>
  <si>
    <t>[7] = [4α] * 2,55 / 100</t>
  </si>
  <si>
    <t>[8] = [4α] * 4,55 / 100</t>
  </si>
  <si>
    <t>Σημειώσεις:</t>
  </si>
  <si>
    <t>Ι</t>
  </si>
  <si>
    <t>Εγκ. 17/28-3-2017: "Στις περιπτώσεις που το ποσό υπολείπεται της ελάχιστης μηνιαίας βάσης, οι αναλογούσες εισφορές υπολογίζονται στο πραγματικό ποσό (της κατανομής) και τυχόν διαφορά ασφαλιστικής υποχρέωσης που υπολείπεται του ελάχιστου ποσού, θα υπολογίζεται και θα καταβάλλεται από τον ασφαλισμένο κατά το χρόνο της ετήσιας εκκαθάρισης."</t>
  </si>
  <si>
    <t>Πίνακας Ανάλυσης ΕΦΚΑ - Πρώην ΟΑΕΕ</t>
  </si>
  <si>
    <t>4β</t>
  </si>
  <si>
    <t xml:space="preserve">Μέγιστη Βάση Υπολογισμού Ασφαλιστικών Εισφορών </t>
  </si>
  <si>
    <t>[4α] = min([4]; 5860,8)</t>
  </si>
  <si>
    <t>Ελάχιστη Βάση Υπολογισμού Ασφαλιστικών Εισφορών (Ι)</t>
  </si>
  <si>
    <t>[4β] = max([4]; 586,08)</t>
  </si>
  <si>
    <t>[15] = ([4β] * 27,1%) - [11α]</t>
  </si>
  <si>
    <t>Διαφορά Ασφαλιστικής Υποχρέωσης (βλ. κατωτέρω σημείωση Ι)</t>
  </si>
  <si>
    <t>13β</t>
  </si>
  <si>
    <t>Ποσό Χωρίς ΦΠΑ και Χωρίς Εργοδοτικές Εισφορές</t>
  </si>
  <si>
    <t>[13α] = [0] - [3] - [11]</t>
  </si>
  <si>
    <t>Καθαρό Ποσό Πληρωμής (Συνολικό Κόστος μείον ΦΠΑ μείον Ασφαλ. Εισφορές)</t>
  </si>
</sst>
</file>

<file path=xl/styles.xml><?xml version="1.0" encoding="utf-8"?>
<styleSheet xmlns="http://schemas.openxmlformats.org/spreadsheetml/2006/main">
  <numFmts count="1">
    <numFmt numFmtId="164" formatCode="0.00000000000"/>
  </numFmts>
  <fonts count="4">
    <font>
      <sz val="11"/>
      <color theme="1"/>
      <name val="Calibri"/>
      <family val="2"/>
      <charset val="161"/>
      <scheme val="minor"/>
    </font>
    <font>
      <b/>
      <sz val="9"/>
      <color theme="1"/>
      <name val="Tahoma"/>
      <family val="2"/>
      <charset val="161"/>
    </font>
    <font>
      <sz val="9"/>
      <color theme="1"/>
      <name val="Tahoma"/>
      <family val="2"/>
      <charset val="161"/>
    </font>
    <font>
      <i/>
      <sz val="9"/>
      <color theme="1"/>
      <name val="Tahoma"/>
      <family val="2"/>
      <charset val="161"/>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xf>
    <xf numFmtId="0" fontId="2" fillId="0" borderId="1" xfId="0" applyFont="1" applyBorder="1"/>
    <xf numFmtId="4" fontId="1" fillId="2" borderId="1" xfId="0" applyNumberFormat="1" applyFont="1" applyFill="1" applyBorder="1"/>
    <xf numFmtId="4" fontId="1" fillId="0" borderId="1" xfId="0" applyNumberFormat="1" applyFont="1" applyBorder="1" applyAlignment="1">
      <alignment horizontal="right"/>
    </xf>
    <xf numFmtId="0" fontId="2" fillId="0" borderId="0" xfId="0" applyFont="1" applyAlignment="1">
      <alignment horizontal="center"/>
    </xf>
    <xf numFmtId="0" fontId="2" fillId="0" borderId="1" xfId="0" applyFont="1" applyFill="1" applyBorder="1"/>
    <xf numFmtId="0" fontId="2" fillId="0" borderId="1" xfId="0" applyFont="1" applyFill="1" applyBorder="1" applyAlignment="1">
      <alignment horizontal="center"/>
    </xf>
    <xf numFmtId="4" fontId="1" fillId="0" borderId="1" xfId="0" applyNumberFormat="1" applyFont="1" applyBorder="1"/>
    <xf numFmtId="0" fontId="1" fillId="2" borderId="1" xfId="0" applyFont="1" applyFill="1" applyBorder="1"/>
    <xf numFmtId="2" fontId="1" fillId="0" borderId="1" xfId="0" applyNumberFormat="1" applyFont="1" applyBorder="1"/>
    <xf numFmtId="2" fontId="1" fillId="0" borderId="0" xfId="0" applyNumberFormat="1" applyFont="1" applyBorder="1"/>
    <xf numFmtId="2" fontId="2" fillId="0" borderId="0" xfId="0" applyNumberFormat="1" applyFont="1"/>
    <xf numFmtId="0" fontId="1" fillId="0" borderId="1" xfId="0" applyFont="1" applyBorder="1" applyAlignment="1">
      <alignment horizontal="center"/>
    </xf>
    <xf numFmtId="164" fontId="2" fillId="0" borderId="0" xfId="0" applyNumberFormat="1" applyFont="1"/>
    <xf numFmtId="4" fontId="2"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vertical="center" wrapText="1"/>
    </xf>
    <xf numFmtId="4" fontId="1" fillId="0" borderId="1"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0" fontId="1" fillId="0" borderId="1" xfId="0" applyFont="1" applyBorder="1"/>
    <xf numFmtId="0" fontId="1" fillId="0" borderId="0" xfId="0" applyFont="1"/>
    <xf numFmtId="0" fontId="2" fillId="0" borderId="1" xfId="0" applyFont="1" applyBorder="1" applyAlignment="1">
      <alignment horizontal="center" vertical="center" wrapText="1"/>
    </xf>
    <xf numFmtId="4" fontId="1" fillId="0" borderId="0" xfId="0" applyNumberFormat="1" applyFont="1" applyBorder="1"/>
    <xf numFmtId="4" fontId="2" fillId="0" borderId="0" xfId="0" applyNumberFormat="1" applyFont="1" applyBorder="1"/>
    <xf numFmtId="0" fontId="1" fillId="0" borderId="0" xfId="0" applyFont="1" applyBorder="1"/>
    <xf numFmtId="0" fontId="3" fillId="0" borderId="1" xfId="0" applyFont="1" applyBorder="1" applyAlignment="1">
      <alignment horizontal="left"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4" fontId="1" fillId="3" borderId="1" xfId="0" applyNumberFormat="1" applyFont="1" applyFill="1" applyBorder="1"/>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8"/>
  <sheetViews>
    <sheetView tabSelected="1" zoomScaleNormal="100" workbookViewId="0">
      <selection activeCell="D7" sqref="D7"/>
    </sheetView>
  </sheetViews>
  <sheetFormatPr defaultRowHeight="11.25"/>
  <cols>
    <col min="1" max="1" width="3.5703125" style="11" bestFit="1" customWidth="1"/>
    <col min="2" max="2" width="65.140625" style="1" bestFit="1" customWidth="1"/>
    <col min="3" max="3" width="35.28515625" style="1" bestFit="1" customWidth="1"/>
    <col min="4" max="4" width="10.140625" style="1" bestFit="1" customWidth="1"/>
    <col min="5" max="5" width="10.7109375" style="1" bestFit="1" customWidth="1"/>
    <col min="6" max="6" width="13.7109375" style="1" bestFit="1" customWidth="1"/>
    <col min="7" max="16384" width="9.140625" style="1"/>
  </cols>
  <sheetData>
    <row r="1" spans="1:5">
      <c r="A1" s="36" t="s">
        <v>30</v>
      </c>
      <c r="B1" s="36"/>
      <c r="C1" s="36"/>
      <c r="D1" s="36"/>
    </row>
    <row r="2" spans="1:5">
      <c r="A2" s="36" t="s">
        <v>31</v>
      </c>
      <c r="B2" s="36"/>
      <c r="C2" s="36"/>
      <c r="D2" s="36"/>
    </row>
    <row r="3" spans="1:5">
      <c r="A3" s="35" t="s">
        <v>47</v>
      </c>
      <c r="B3" s="35"/>
      <c r="C3" s="35"/>
      <c r="D3" s="35"/>
    </row>
    <row r="4" spans="1:5">
      <c r="A4" s="3"/>
      <c r="B4" s="4"/>
      <c r="C4" s="4"/>
      <c r="D4" s="4"/>
    </row>
    <row r="5" spans="1:5" s="6" customFormat="1">
      <c r="A5" s="5" t="s">
        <v>0</v>
      </c>
      <c r="B5" s="5" t="s">
        <v>1</v>
      </c>
      <c r="C5" s="5" t="s">
        <v>3</v>
      </c>
      <c r="D5" s="5" t="s">
        <v>2</v>
      </c>
      <c r="E5" s="5" t="s">
        <v>34</v>
      </c>
    </row>
    <row r="6" spans="1:5" s="11" customFormat="1">
      <c r="A6" s="7">
        <v>0</v>
      </c>
      <c r="B6" s="8" t="s">
        <v>33</v>
      </c>
      <c r="C6" s="7" t="s">
        <v>29</v>
      </c>
      <c r="D6" s="9">
        <v>2553.84</v>
      </c>
      <c r="E6" s="10">
        <f>D6</f>
        <v>2553.84</v>
      </c>
    </row>
    <row r="7" spans="1:5">
      <c r="A7" s="7">
        <v>1</v>
      </c>
      <c r="B7" s="12" t="s">
        <v>23</v>
      </c>
      <c r="C7" s="13" t="s">
        <v>36</v>
      </c>
      <c r="D7" s="14">
        <f>D6/(1+1/(1+0.24*D8)*17.88/100)</f>
        <v>2232</v>
      </c>
      <c r="E7" s="14">
        <f>D6</f>
        <v>2553.84</v>
      </c>
    </row>
    <row r="8" spans="1:5">
      <c r="A8" s="7">
        <v>2</v>
      </c>
      <c r="B8" s="8" t="s">
        <v>5</v>
      </c>
      <c r="C8" s="7" t="s">
        <v>29</v>
      </c>
      <c r="D8" s="15">
        <v>1</v>
      </c>
      <c r="E8" s="8">
        <f>D8</f>
        <v>1</v>
      </c>
    </row>
    <row r="9" spans="1:5">
      <c r="A9" s="7">
        <v>3</v>
      </c>
      <c r="B9" s="8" t="s">
        <v>4</v>
      </c>
      <c r="C9" s="7" t="s">
        <v>12</v>
      </c>
      <c r="D9" s="14">
        <f>(D7 - (D7/1.24)) * D8</f>
        <v>432</v>
      </c>
      <c r="E9" s="14">
        <f>(E7 - (E7/1.24)) * E8</f>
        <v>494.291612903226</v>
      </c>
    </row>
    <row r="10" spans="1:5">
      <c r="A10" s="7">
        <v>4</v>
      </c>
      <c r="B10" s="8" t="s">
        <v>6</v>
      </c>
      <c r="C10" s="7" t="s">
        <v>7</v>
      </c>
      <c r="D10" s="14">
        <f>D7-D9</f>
        <v>1800</v>
      </c>
      <c r="E10" s="14">
        <f>E7-E9</f>
        <v>2059.5483870967741</v>
      </c>
    </row>
    <row r="11" spans="1:5">
      <c r="A11" s="7" t="s">
        <v>39</v>
      </c>
      <c r="B11" s="8" t="s">
        <v>49</v>
      </c>
      <c r="C11" s="7" t="s">
        <v>50</v>
      </c>
      <c r="D11" s="14">
        <f>MIN(D10,5860.8)</f>
        <v>1800</v>
      </c>
      <c r="E11" s="14"/>
    </row>
    <row r="12" spans="1:5">
      <c r="A12" s="7" t="s">
        <v>48</v>
      </c>
      <c r="B12" s="8" t="s">
        <v>51</v>
      </c>
      <c r="C12" s="7" t="s">
        <v>52</v>
      </c>
      <c r="D12" s="14">
        <f>MAX(D11,586.08)</f>
        <v>1800</v>
      </c>
      <c r="E12" s="14"/>
    </row>
    <row r="13" spans="1:5">
      <c r="A13" s="3"/>
      <c r="B13" s="4"/>
      <c r="C13" s="3"/>
      <c r="D13" s="17"/>
      <c r="E13" s="18"/>
    </row>
    <row r="14" spans="1:5">
      <c r="A14" s="34" t="s">
        <v>13</v>
      </c>
      <c r="B14" s="34"/>
      <c r="C14" s="34"/>
      <c r="D14" s="34"/>
    </row>
    <row r="15" spans="1:5">
      <c r="A15" s="7">
        <v>5</v>
      </c>
      <c r="B15" s="8" t="s">
        <v>8</v>
      </c>
      <c r="C15" s="7" t="s">
        <v>40</v>
      </c>
      <c r="D15" s="16">
        <f>D11*6.67/100</f>
        <v>120.06</v>
      </c>
    </row>
    <row r="16" spans="1:5">
      <c r="A16" s="7">
        <v>6</v>
      </c>
      <c r="B16" s="8" t="s">
        <v>9</v>
      </c>
      <c r="C16" s="7" t="s">
        <v>41</v>
      </c>
      <c r="D16" s="16">
        <f>D11*13.33/100</f>
        <v>239.94</v>
      </c>
    </row>
    <row r="17" spans="1:6">
      <c r="A17" s="3"/>
      <c r="B17" s="4"/>
      <c r="C17" s="3"/>
      <c r="D17" s="17"/>
    </row>
    <row r="18" spans="1:6">
      <c r="A18" s="34" t="s">
        <v>14</v>
      </c>
      <c r="B18" s="34"/>
      <c r="C18" s="34"/>
      <c r="D18" s="34"/>
    </row>
    <row r="19" spans="1:6">
      <c r="A19" s="7">
        <v>7</v>
      </c>
      <c r="B19" s="8" t="s">
        <v>10</v>
      </c>
      <c r="C19" s="7" t="s">
        <v>42</v>
      </c>
      <c r="D19" s="16">
        <f>D11*2.55/100</f>
        <v>45.9</v>
      </c>
    </row>
    <row r="20" spans="1:6">
      <c r="A20" s="7">
        <v>8</v>
      </c>
      <c r="B20" s="8" t="s">
        <v>11</v>
      </c>
      <c r="C20" s="7" t="s">
        <v>43</v>
      </c>
      <c r="D20" s="16">
        <f>D11*4.55/100</f>
        <v>81.900000000000006</v>
      </c>
    </row>
    <row r="21" spans="1:6">
      <c r="A21" s="3"/>
      <c r="B21" s="4"/>
      <c r="C21" s="4"/>
      <c r="D21" s="4"/>
    </row>
    <row r="22" spans="1:6">
      <c r="A22" s="7">
        <v>9</v>
      </c>
      <c r="B22" s="8" t="s">
        <v>15</v>
      </c>
      <c r="C22" s="7" t="s">
        <v>16</v>
      </c>
      <c r="D22" s="14">
        <f>D10*20/100</f>
        <v>360</v>
      </c>
      <c r="E22" s="14">
        <f>E10*20/100</f>
        <v>411.90967741935486</v>
      </c>
      <c r="F22" s="18"/>
    </row>
    <row r="23" spans="1:6">
      <c r="A23" s="3"/>
      <c r="B23" s="4"/>
      <c r="C23" s="4"/>
      <c r="D23" s="31"/>
      <c r="E23" s="21"/>
    </row>
    <row r="24" spans="1:6">
      <c r="A24" s="7">
        <v>10</v>
      </c>
      <c r="B24" s="8" t="s">
        <v>17</v>
      </c>
      <c r="C24" s="13" t="s">
        <v>19</v>
      </c>
      <c r="D24" s="14">
        <f>D19+D15</f>
        <v>165.96</v>
      </c>
      <c r="E24" s="9">
        <v>250</v>
      </c>
    </row>
    <row r="25" spans="1:6">
      <c r="A25" s="7">
        <v>11</v>
      </c>
      <c r="B25" s="8" t="s">
        <v>18</v>
      </c>
      <c r="C25" s="13" t="s">
        <v>20</v>
      </c>
      <c r="D25" s="14">
        <f>D20+D16</f>
        <v>321.84000000000003</v>
      </c>
      <c r="E25" s="21"/>
      <c r="F25" s="20"/>
    </row>
    <row r="26" spans="1:6">
      <c r="A26" s="7" t="s">
        <v>26</v>
      </c>
      <c r="B26" s="8" t="s">
        <v>27</v>
      </c>
      <c r="C26" s="13" t="s">
        <v>28</v>
      </c>
      <c r="D26" s="14">
        <f>D25+D24</f>
        <v>487.80000000000007</v>
      </c>
      <c r="E26" s="14">
        <f>E25+E24</f>
        <v>250</v>
      </c>
      <c r="F26" s="18"/>
    </row>
    <row r="27" spans="1:6">
      <c r="A27" s="3"/>
      <c r="B27" s="4"/>
      <c r="C27" s="4"/>
      <c r="D27" s="31"/>
      <c r="E27" s="21"/>
    </row>
    <row r="28" spans="1:6">
      <c r="A28" s="7">
        <v>12</v>
      </c>
      <c r="B28" s="8" t="s">
        <v>32</v>
      </c>
      <c r="C28" s="7" t="s">
        <v>21</v>
      </c>
      <c r="D28" s="14">
        <f>D24+D22</f>
        <v>525.96</v>
      </c>
      <c r="E28" s="14">
        <f>E24+E22</f>
        <v>661.90967741935492</v>
      </c>
    </row>
    <row r="29" spans="1:6">
      <c r="D29" s="21"/>
    </row>
    <row r="30" spans="1:6" s="26" customFormat="1" ht="22.5">
      <c r="A30" s="22">
        <v>13</v>
      </c>
      <c r="B30" s="23" t="s">
        <v>38</v>
      </c>
      <c r="C30" s="22" t="s">
        <v>22</v>
      </c>
      <c r="D30" s="24">
        <f>D7-D28</f>
        <v>1706.04</v>
      </c>
      <c r="E30" s="24">
        <f>E7-E28</f>
        <v>1891.9303225806452</v>
      </c>
      <c r="F30" s="25"/>
    </row>
    <row r="31" spans="1:6">
      <c r="A31" s="7" t="s">
        <v>35</v>
      </c>
      <c r="B31" s="12" t="s">
        <v>58</v>
      </c>
      <c r="C31" s="7" t="s">
        <v>37</v>
      </c>
      <c r="D31" s="14">
        <f>D6-D9-D26</f>
        <v>1634.04</v>
      </c>
      <c r="E31" s="14">
        <f>E6-E9-E26</f>
        <v>1809.5483870967741</v>
      </c>
    </row>
    <row r="32" spans="1:6">
      <c r="A32" s="7" t="s">
        <v>55</v>
      </c>
      <c r="B32" s="12" t="s">
        <v>56</v>
      </c>
      <c r="C32" s="7" t="s">
        <v>57</v>
      </c>
      <c r="D32" s="37">
        <f>D6-D9-D25</f>
        <v>1800</v>
      </c>
      <c r="E32" s="14"/>
    </row>
    <row r="33" spans="1:5" s="28" customFormat="1">
      <c r="A33" s="5">
        <v>14</v>
      </c>
      <c r="B33" s="27" t="s">
        <v>24</v>
      </c>
      <c r="C33" s="5" t="s">
        <v>25</v>
      </c>
      <c r="D33" s="14">
        <f>D7+D25</f>
        <v>2553.84</v>
      </c>
      <c r="E33" s="14">
        <f>E7+E25</f>
        <v>2553.84</v>
      </c>
    </row>
    <row r="34" spans="1:5" s="28" customFormat="1">
      <c r="A34" s="2"/>
      <c r="B34" s="32"/>
      <c r="C34" s="2"/>
      <c r="D34" s="30"/>
      <c r="E34" s="30"/>
    </row>
    <row r="35" spans="1:5" s="28" customFormat="1">
      <c r="A35" s="19">
        <v>15</v>
      </c>
      <c r="B35" s="27" t="s">
        <v>54</v>
      </c>
      <c r="C35" s="19" t="s">
        <v>53</v>
      </c>
      <c r="D35" s="14">
        <f>D12*0.271 - D26</f>
        <v>0</v>
      </c>
      <c r="E35" s="14"/>
    </row>
    <row r="37" spans="1:5">
      <c r="B37" s="28" t="s">
        <v>44</v>
      </c>
    </row>
    <row r="38" spans="1:5" ht="45" customHeight="1">
      <c r="A38" s="29" t="s">
        <v>45</v>
      </c>
      <c r="B38" s="33" t="s">
        <v>46</v>
      </c>
      <c r="C38" s="33"/>
      <c r="D38" s="33"/>
      <c r="E38" s="33"/>
    </row>
  </sheetData>
  <mergeCells count="6">
    <mergeCell ref="B38:E38"/>
    <mergeCell ref="A14:D14"/>
    <mergeCell ref="A18:D18"/>
    <mergeCell ref="A3:D3"/>
    <mergeCell ref="A1:D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ΟΑΕΕ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2018-04-25T05:50:41Z</dcterms:modified>
</cp:coreProperties>
</file>